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https://d.docs.live.net/2edbb9c8bab3d724/Documents/Retirement Book/Retirement Guide - New/"/>
    </mc:Choice>
  </mc:AlternateContent>
  <xr:revisionPtr revIDLastSave="241" documentId="11_F25DC773A252ABDACC1048C5515D48745ADE58EA" xr6:coauthVersionLast="47" xr6:coauthVersionMax="47" xr10:uidLastSave="{311322F2-7120-47FF-AD55-599BA959EF14}"/>
  <bookViews>
    <workbookView xWindow="1035" yWindow="930" windowWidth="27765" windowHeight="15270" xr2:uid="{00000000-000D-0000-FFFF-FFFF00000000}"/>
  </bookViews>
  <sheets>
    <sheet name="Accommodation Calculator" sheetId="1" r:id="rId1"/>
  </sheets>
  <externalReferences>
    <externalReference r:id="rId2"/>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9" i="1" l="1"/>
  <c r="B29" i="1"/>
  <c r="F23" i="1"/>
  <c r="J41" i="1"/>
  <c r="F45" i="1"/>
  <c r="D21" i="1"/>
  <c r="D20" i="1"/>
  <c r="G72" i="1"/>
  <c r="C72" i="1"/>
  <c r="G59" i="1"/>
  <c r="G58" i="1"/>
  <c r="H42" i="1"/>
  <c r="H41" i="1"/>
  <c r="D36" i="1"/>
  <c r="F36" i="1" s="1"/>
  <c r="C42" i="1"/>
  <c r="F59" i="1" s="1"/>
  <c r="C41" i="1"/>
  <c r="F58" i="1" s="1"/>
  <c r="G42" i="1"/>
  <c r="G41" i="1"/>
  <c r="F16" i="1"/>
  <c r="B17" i="1"/>
  <c r="C17" i="1"/>
  <c r="F50" i="1"/>
  <c r="D35" i="1"/>
  <c r="F35" i="1" s="1"/>
  <c r="D34" i="1"/>
  <c r="F34" i="1" s="1"/>
  <c r="D19" i="1"/>
  <c r="F19" i="1" s="1"/>
  <c r="D18" i="1"/>
  <c r="F18" i="1" s="1"/>
  <c r="D29" i="1" l="1"/>
  <c r="E41" i="1"/>
  <c r="E42" i="1"/>
  <c r="D17" i="1"/>
  <c r="F17" i="1" s="1"/>
  <c r="D28" i="1"/>
  <c r="E47" i="1" l="1"/>
  <c r="F22" i="1" l="1"/>
  <c r="F48" i="1" s="1"/>
  <c r="F51" i="1"/>
  <c r="F49" i="1"/>
  <c r="F47" i="1"/>
  <c r="F53" i="1" l="1"/>
  <c r="I59" i="1" l="1"/>
  <c r="I5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Paul Gadd</author>
  </authors>
  <commentList>
    <comment ref="C4" authorId="0" shapeId="0" xr:uid="{F4DEF2EE-88AD-4E03-A647-AD3F2DF258DD}">
      <text>
        <r>
          <rPr>
            <sz val="9"/>
            <color indexed="81"/>
            <rFont val="Tahoma"/>
            <family val="2"/>
          </rPr>
          <t>Enter the year that the data you enter will be valid, and the planning will start.   
Planning starts the 1st of January of the year you enter.</t>
        </r>
      </text>
    </comment>
    <comment ref="C6" authorId="0" shapeId="0" xr:uid="{0D581C79-55F7-40F1-88FB-C46D94D1884D}">
      <text>
        <r>
          <rPr>
            <sz val="9"/>
            <color indexed="81"/>
            <rFont val="Tahoma"/>
            <family val="2"/>
          </rPr>
          <t>Planning as a Single or a Couple?
If you select 'S', any information regarding a partner (Person 2) will be ignored.</t>
        </r>
      </text>
    </comment>
    <comment ref="B8" authorId="0" shapeId="0" xr:uid="{A012836D-8BEE-4BFC-A7DB-AF6C010EA736}">
      <text>
        <r>
          <rPr>
            <sz val="9"/>
            <color indexed="81"/>
            <rFont val="Tahoma"/>
            <family val="2"/>
          </rPr>
          <t>Enter the names of the people the plan is being prepared for.  
Usually this is yourself and your Partner.</t>
        </r>
      </text>
    </comment>
    <comment ref="B9" authorId="0" shapeId="0" xr:uid="{635E3831-3424-436D-B95D-67C82E4A9A29}">
      <text>
        <r>
          <rPr>
            <sz val="9"/>
            <color indexed="81"/>
            <rFont val="Tahoma"/>
            <family val="2"/>
          </rPr>
          <t xml:space="preserve">
Enter the gender assigned at birth.
This is used to help estimate your life expectancy.</t>
        </r>
      </text>
    </comment>
    <comment ref="B10" authorId="0" shapeId="0" xr:uid="{D743E5B4-C201-4528-8EDB-81727D9B656C}">
      <text>
        <r>
          <rPr>
            <sz val="9"/>
            <color indexed="81"/>
            <rFont val="Tahoma"/>
            <family val="2"/>
          </rPr>
          <t>Enter the age each person will be at the end (31st December) of your Plan Start Year.</t>
        </r>
      </text>
    </comment>
    <comment ref="B11" authorId="0" shapeId="0" xr:uid="{4D2A94FF-A8FB-45AB-AA70-C730E5E2E17D}">
      <text>
        <r>
          <rPr>
            <sz val="9"/>
            <color indexed="81"/>
            <rFont val="Tahoma"/>
            <family val="2"/>
          </rPr>
          <t xml:space="preserve">
This is the average life expectancy based on your current age and gender from the NZ Stats published life expectancy tables.
You can add or subtract years via the contingency field on the Goals worksheet</t>
        </r>
      </text>
    </comment>
    <comment ref="M72" authorId="0" shapeId="0" xr:uid="{E19F4DF9-5D15-4653-ABC5-4EE4F7E0B775}">
      <text>
        <r>
          <rPr>
            <b/>
            <sz val="9"/>
            <color indexed="81"/>
            <rFont val="Tahoma"/>
            <family val="2"/>
          </rPr>
          <t>Capital Gains Tax applies</t>
        </r>
        <r>
          <rPr>
            <sz val="9"/>
            <color indexed="81"/>
            <rFont val="Tahoma"/>
            <family val="2"/>
          </rPr>
          <t xml:space="preserve">
In NZ we have a capital gains tax on rental properties purchased after 2024 and sold within certain period of time.  Lots of exemptions apply.  If you want tax deducted set this to Y.  If you don’t, set it to nothing.  The spreadsheet attempts to guess if it applies or not.</t>
        </r>
      </text>
    </comment>
  </commentList>
</comments>
</file>

<file path=xl/sharedStrings.xml><?xml version="1.0" encoding="utf-8"?>
<sst xmlns="http://schemas.openxmlformats.org/spreadsheetml/2006/main" count="116" uniqueCount="104">
  <si>
    <t>From</t>
  </si>
  <si>
    <t>To</t>
  </si>
  <si>
    <t>Average</t>
  </si>
  <si>
    <t>Your Guess</t>
  </si>
  <si>
    <t>Typical Entry Fees</t>
  </si>
  <si>
    <t>Fee to obtain a 'right to occupy' licence.  Auckland is most expensive.  National average in 2025 was 695,000.  Enter in todays $'s</t>
  </si>
  <si>
    <t>Ongoing Fees (PP)</t>
  </si>
  <si>
    <t>typical annual fees (living costs).  Update on Goals worksheet</t>
  </si>
  <si>
    <t>Defered exit fee</t>
  </si>
  <si>
    <t>Amount of entry fee retained by the village.  This will be applied to the estate</t>
  </si>
  <si>
    <t>Calculated over</t>
  </si>
  <si>
    <t>The defered exit fee is calculated on a prorata basis for the first x yrs (if you leave early).  This is typically 5 years</t>
  </si>
  <si>
    <t>Assisted living</t>
  </si>
  <si>
    <t>years</t>
  </si>
  <si>
    <t>additional annual costs if you (or your partner) need hospital care. Along with the number of yrs</t>
  </si>
  <si>
    <t>further additional annual costs if you need dementia care</t>
  </si>
  <si>
    <t>Minimim Entry Age</t>
  </si>
  <si>
    <t>Some villages have a minimum entry age.  The average seems to be 70 years old.  A younger partner can enter if their partner meets the minimum.</t>
  </si>
  <si>
    <t>Capital Gains</t>
  </si>
  <si>
    <t>at</t>
  </si>
  <si>
    <t>per yr</t>
  </si>
  <si>
    <t>The amount of capital gains that is shared between the Village and the Occupier.  Also the rate of property increases expected.  The default is the general property index</t>
  </si>
  <si>
    <t>Legal Fees</t>
  </si>
  <si>
    <t>yrs</t>
  </si>
  <si>
    <t>Exit fee annualised</t>
  </si>
  <si>
    <t>Capital Gain annualised</t>
  </si>
  <si>
    <t>Occupany Fees annualised</t>
  </si>
  <si>
    <t>One off fees annualised</t>
  </si>
  <si>
    <t>Total cost per person per year</t>
  </si>
  <si>
    <t>Plan Start Year</t>
  </si>
  <si>
    <t>Single or Couple Plan</t>
  </si>
  <si>
    <t>c</t>
  </si>
  <si>
    <t>(S or C)</t>
  </si>
  <si>
    <t>Person 1</t>
  </si>
  <si>
    <t>Person 2</t>
  </si>
  <si>
    <t>Name</t>
  </si>
  <si>
    <t>John</t>
  </si>
  <si>
    <t>Jane</t>
  </si>
  <si>
    <t>Gender</t>
  </si>
  <si>
    <t>m</t>
  </si>
  <si>
    <t>f</t>
  </si>
  <si>
    <t>Age</t>
  </si>
  <si>
    <t>Life Expectancy</t>
  </si>
  <si>
    <t>Copy from Section</t>
  </si>
  <si>
    <t>1. Enter the following Demographic Information</t>
  </si>
  <si>
    <t>2. Estimate Retirement Village Costs</t>
  </si>
  <si>
    <t xml:space="preserve">If you plan to move into a Village, estimate the Entry, operating, exit fees and assumptions.  </t>
  </si>
  <si>
    <t>Moving In Costs</t>
  </si>
  <si>
    <t>Moving Out Costs</t>
  </si>
  <si>
    <t>4. Estimate Other Costs</t>
  </si>
  <si>
    <t>3. Estimate Assisted living/Care costs</t>
  </si>
  <si>
    <t>at age</t>
  </si>
  <si>
    <t>Year to move</t>
  </si>
  <si>
    <t>5. Enter the Year you plan to initially move into alternate accomodation</t>
  </si>
  <si>
    <t>Year to enter a retirement facility:</t>
  </si>
  <si>
    <t>6. Calculated annualised costs based on the above:</t>
  </si>
  <si>
    <t>Max Village Exit Fee</t>
  </si>
  <si>
    <t>Care related fees</t>
  </si>
  <si>
    <t>Annual Costs of a retirement home/village</t>
  </si>
  <si>
    <t>F</t>
  </si>
  <si>
    <t>Sell the house</t>
  </si>
  <si>
    <t>H</t>
  </si>
  <si>
    <t>Properties</t>
  </si>
  <si>
    <t>Address</t>
  </si>
  <si>
    <t>Value</t>
  </si>
  <si>
    <t>Type</t>
  </si>
  <si>
    <t>Cap Value</t>
  </si>
  <si>
    <t>Net Rent per yr</t>
  </si>
  <si>
    <t>Until</t>
  </si>
  <si>
    <t>Net Yld</t>
  </si>
  <si>
    <t>CGT</t>
  </si>
  <si>
    <t>71 Somewhere Street</t>
  </si>
  <si>
    <t>Own Home</t>
  </si>
  <si>
    <t>$????????</t>
  </si>
  <si>
    <t>This information is needed to determine how many people are involved and the end of any alternate accomodation costs</t>
  </si>
  <si>
    <t>These can be added even if you don’t plan to use a Village</t>
  </si>
  <si>
    <t>If you have selected one (or both) of the above accommodation options, estimate the associated legal and moving costs</t>
  </si>
  <si>
    <t>Who</t>
  </si>
  <si>
    <t>Estimate when you plan to move into a retirement facility.  Typically couples move at the same time, unless it isa care facility</t>
  </si>
  <si>
    <t>7. Numbers to enter into the Goals worksheet of your planning guide</t>
  </si>
  <si>
    <t>8. Other things to consider or update</t>
  </si>
  <si>
    <t>If you own a house don’t forget to enter you decision on the Goals worksheet</t>
  </si>
  <si>
    <t>or if you want to set it up as a rental, enter the year on the Investments worksheet</t>
  </si>
  <si>
    <t>and if you think that as a result of moving into a Village or care facility some of your lifestyle costs may decrease, consider adjusting your retirement phase costs in Table T7.</t>
  </si>
  <si>
    <t>if you have sold your house then you will nolonger have Rates, Body Corporate, Insurance costs.  Depending on your chosen  village power or internet maybe included in the annual fee.</t>
  </si>
  <si>
    <t>Phase</t>
  </si>
  <si>
    <t>Pre Retirement</t>
  </si>
  <si>
    <t>Early Retirement</t>
  </si>
  <si>
    <t>Mid Retirement</t>
  </si>
  <si>
    <t>End of Life</t>
  </si>
  <si>
    <t>Living alone</t>
  </si>
  <si>
    <t>Contingency</t>
  </si>
  <si>
    <t>% Change</t>
  </si>
  <si>
    <t>Duration</t>
  </si>
  <si>
    <t>s</t>
  </si>
  <si>
    <t>Note: you may also have to adjust the duration to align the various years.</t>
  </si>
  <si>
    <t>Other exit admin fees.  Typically a % of the entery fee.</t>
  </si>
  <si>
    <t>Other exit fees (as % of entry)</t>
  </si>
  <si>
    <t>Other exit fees ($'s upon exit)</t>
  </si>
  <si>
    <t>Some Villages (with lower deferred exit fee %'s) charge you to refurbish the unit back to 'new' for the next people.</t>
  </si>
  <si>
    <t>Transfer the calculated numbers into your main Retirement Planning Spreadsheet</t>
  </si>
  <si>
    <t>Other things to consider to ensure you keep your retirement planning dates aligned.</t>
  </si>
  <si>
    <t>of your Roadmap ror the 'Retirement Plan' worksheet</t>
  </si>
  <si>
    <t>Dementia Care (additional costs)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</si>
</sst>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quot;$&quot;* #,##0.00_-;\-&quot;$&quot;* #,##0.00_-;_-&quot;$&quot;* &quot;-&quot;??_-;_-@_-"/>
    <numFmt numFmtId="43" formatCode="_-* #,##0.00_-;\-* #,##0.00_-;_-* &quot;-&quot;??_-;_-@_-"/>
    <numFmt numFmtId="164" formatCode="_(&quot;$&quot;* #,##0_);_(&quot;$&quot;* \(#,##0\);_(&quot;$&quot;* &quot;-&quot;??_);_(@_)"/>
    <numFmt numFmtId="165" formatCode="_-&quot;$&quot;* #,##0_-;\-&quot;$&quot;* #,##0_-;_-&quot;$&quot;* &quot;-&quot;??_-;_-@_-"/>
    <numFmt numFmtId="166" formatCode="0_ ;[Red]\-0\ "/>
    <numFmt numFmtId="167" formatCode="0.0%"/>
    <numFmt numFmtId="168" formatCode="\+0%;\-0%;0%"/>
    <numFmt numFmtId="169" formatCode="0.0"/>
  </numFmts>
  <fonts count="13" x14ac:knownFonts="1">
    <font>
      <sz val="11"/>
      <color theme="1"/>
      <name val="Calibri"/>
      <family val="2"/>
      <scheme val="minor"/>
    </font>
    <font>
      <sz val="11"/>
      <color theme="1"/>
      <name val="Calibri"/>
      <family val="2"/>
      <scheme val="minor"/>
    </font>
    <font>
      <b/>
      <sz val="11"/>
      <color theme="1"/>
      <name val="Calibri"/>
      <family val="2"/>
      <scheme val="minor"/>
    </font>
    <font>
      <i/>
      <sz val="11"/>
      <color theme="1"/>
      <name val="Calibri"/>
      <family val="2"/>
      <scheme val="minor"/>
    </font>
    <font>
      <u/>
      <sz val="11"/>
      <color theme="1"/>
      <name val="Calibri"/>
      <family val="2"/>
      <scheme val="minor"/>
    </font>
    <font>
      <sz val="9"/>
      <color theme="1"/>
      <name val="Calibri"/>
      <family val="2"/>
      <scheme val="minor"/>
    </font>
    <font>
      <sz val="9"/>
      <color indexed="81"/>
      <name val="Tahoma"/>
      <family val="2"/>
    </font>
    <font>
      <sz val="10"/>
      <color theme="1"/>
      <name val="Calibri"/>
      <family val="2"/>
      <scheme val="minor"/>
    </font>
    <font>
      <sz val="14"/>
      <color theme="1"/>
      <name val="Webdings"/>
      <family val="1"/>
      <charset val="2"/>
    </font>
    <font>
      <b/>
      <sz val="9"/>
      <color indexed="81"/>
      <name val="Tahoma"/>
      <family val="2"/>
    </font>
    <font>
      <u/>
      <sz val="9"/>
      <color theme="1"/>
      <name val="Calibri"/>
      <family val="2"/>
      <scheme val="minor"/>
    </font>
    <font>
      <i/>
      <sz val="10"/>
      <color theme="1"/>
      <name val="Calibri"/>
      <family val="2"/>
      <scheme val="minor"/>
    </font>
    <font>
      <u/>
      <sz val="10"/>
      <color theme="1"/>
      <name val="Calibri"/>
      <family val="2"/>
      <scheme val="minor"/>
    </font>
  </fonts>
  <fills count="7">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4" tint="0.79998168889431442"/>
        <bgColor indexed="64"/>
      </patternFill>
    </fill>
  </fills>
  <borders count="11">
    <border>
      <left/>
      <right/>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83">
    <xf numFmtId="0" fontId="0" fillId="0" borderId="0" xfId="0"/>
    <xf numFmtId="0" fontId="2" fillId="0" borderId="0" xfId="0" applyFont="1"/>
    <xf numFmtId="0" fontId="0" fillId="0" borderId="0" xfId="0" applyAlignment="1">
      <alignment horizontal="center"/>
    </xf>
    <xf numFmtId="0" fontId="3" fillId="0" borderId="0" xfId="0" applyFont="1"/>
    <xf numFmtId="0" fontId="4" fillId="0" borderId="0" xfId="0" applyFont="1" applyAlignment="1">
      <alignment horizontal="center"/>
    </xf>
    <xf numFmtId="164" fontId="5" fillId="2" borderId="0" xfId="2" applyNumberFormat="1" applyFont="1" applyFill="1"/>
    <xf numFmtId="164" fontId="5" fillId="3" borderId="0" xfId="2" applyNumberFormat="1" applyFont="1" applyFill="1"/>
    <xf numFmtId="9" fontId="5" fillId="2" borderId="0" xfId="0" applyNumberFormat="1" applyFont="1" applyFill="1" applyAlignment="1">
      <alignment horizontal="center"/>
    </xf>
    <xf numFmtId="9" fontId="5" fillId="2" borderId="0" xfId="3" applyFont="1" applyFill="1" applyAlignment="1">
      <alignment horizontal="center"/>
    </xf>
    <xf numFmtId="9" fontId="5" fillId="3" borderId="0" xfId="3" applyFont="1" applyFill="1" applyAlignment="1">
      <alignment horizontal="center"/>
    </xf>
    <xf numFmtId="0" fontId="0" fillId="2" borderId="0" xfId="0" applyFill="1" applyAlignment="1">
      <alignment horizontal="center"/>
    </xf>
    <xf numFmtId="0" fontId="5" fillId="3" borderId="0" xfId="0" applyFont="1" applyFill="1" applyAlignment="1">
      <alignment horizontal="center"/>
    </xf>
    <xf numFmtId="0" fontId="0" fillId="0" borderId="0" xfId="0" applyAlignment="1">
      <alignment horizontal="right"/>
    </xf>
    <xf numFmtId="0" fontId="5" fillId="2" borderId="0" xfId="0" applyFont="1" applyFill="1" applyAlignment="1">
      <alignment horizontal="center"/>
    </xf>
    <xf numFmtId="0" fontId="5" fillId="0" borderId="0" xfId="0" applyFont="1" applyAlignment="1">
      <alignment horizontal="center"/>
    </xf>
    <xf numFmtId="9" fontId="5" fillId="3" borderId="0" xfId="0" applyNumberFormat="1" applyFont="1" applyFill="1" applyAlignment="1">
      <alignment horizontal="center"/>
    </xf>
    <xf numFmtId="10" fontId="5" fillId="3" borderId="0" xfId="3" applyNumberFormat="1" applyFont="1" applyFill="1" applyAlignment="1">
      <alignment horizontal="center"/>
    </xf>
    <xf numFmtId="9" fontId="0" fillId="2" borderId="0" xfId="0" applyNumberFormat="1" applyFill="1" applyAlignment="1">
      <alignment horizontal="center"/>
    </xf>
    <xf numFmtId="0" fontId="5" fillId="0" borderId="0" xfId="0" applyFont="1"/>
    <xf numFmtId="9" fontId="0" fillId="2" borderId="0" xfId="0" applyNumberFormat="1" applyFill="1" applyAlignment="1">
      <alignment horizontal="left"/>
    </xf>
    <xf numFmtId="164" fontId="5" fillId="0" borderId="0" xfId="2" applyNumberFormat="1" applyFont="1"/>
    <xf numFmtId="164" fontId="5" fillId="0" borderId="1" xfId="0" applyNumberFormat="1" applyFont="1" applyBorder="1"/>
    <xf numFmtId="164" fontId="0" fillId="0" borderId="0" xfId="0" applyNumberFormat="1"/>
    <xf numFmtId="9" fontId="0" fillId="0" borderId="0" xfId="0" applyNumberFormat="1"/>
    <xf numFmtId="164" fontId="5" fillId="0" borderId="0" xfId="0" applyNumberFormat="1" applyFont="1"/>
    <xf numFmtId="0" fontId="7" fillId="0" borderId="0" xfId="0" applyFont="1"/>
    <xf numFmtId="0" fontId="5" fillId="3" borderId="0" xfId="0" applyFont="1" applyFill="1" applyAlignment="1" applyProtection="1">
      <alignment horizontal="left"/>
      <protection locked="0"/>
    </xf>
    <xf numFmtId="0" fontId="5" fillId="3" borderId="0" xfId="0" applyFont="1" applyFill="1" applyAlignment="1" applyProtection="1">
      <alignment horizontal="center"/>
      <protection locked="0"/>
    </xf>
    <xf numFmtId="1" fontId="5" fillId="3" borderId="0" xfId="0" applyNumberFormat="1" applyFont="1" applyFill="1" applyAlignment="1" applyProtection="1">
      <alignment horizontal="center"/>
      <protection locked="0"/>
    </xf>
    <xf numFmtId="0" fontId="5" fillId="3" borderId="0" xfId="1" applyNumberFormat="1" applyFont="1" applyFill="1" applyAlignment="1" applyProtection="1">
      <alignment horizontal="center"/>
      <protection locked="0"/>
    </xf>
    <xf numFmtId="1" fontId="5" fillId="0" borderId="0" xfId="0" applyNumberFormat="1" applyFont="1" applyAlignment="1">
      <alignment horizontal="center"/>
    </xf>
    <xf numFmtId="1" fontId="5" fillId="0" borderId="0" xfId="0" applyNumberFormat="1" applyFont="1"/>
    <xf numFmtId="0" fontId="4" fillId="0" borderId="0" xfId="0" applyFont="1"/>
    <xf numFmtId="0" fontId="4" fillId="0" borderId="0" xfId="0" applyFont="1" applyAlignment="1">
      <alignment horizontal="right"/>
    </xf>
    <xf numFmtId="0" fontId="0" fillId="4" borderId="0" xfId="0" applyFill="1"/>
    <xf numFmtId="0" fontId="0" fillId="4" borderId="0" xfId="0" applyFill="1" applyAlignment="1">
      <alignment horizontal="right"/>
    </xf>
    <xf numFmtId="165" fontId="0" fillId="4" borderId="0" xfId="2" applyNumberFormat="1" applyFont="1" applyFill="1" applyBorder="1" applyAlignment="1"/>
    <xf numFmtId="0" fontId="8" fillId="4" borderId="0" xfId="0" applyFont="1" applyFill="1" applyAlignment="1">
      <alignment horizontal="center"/>
    </xf>
    <xf numFmtId="165" fontId="0" fillId="4" borderId="0" xfId="0" applyNumberFormat="1" applyFill="1"/>
    <xf numFmtId="165" fontId="5" fillId="4" borderId="0" xfId="2" applyNumberFormat="1" applyFont="1" applyFill="1" applyAlignment="1">
      <alignment horizontal="center"/>
    </xf>
    <xf numFmtId="9" fontId="0" fillId="4" borderId="0" xfId="0" applyNumberFormat="1" applyFill="1" applyAlignment="1">
      <alignment horizontal="right"/>
    </xf>
    <xf numFmtId="0" fontId="2" fillId="0" borderId="0" xfId="0" applyFont="1" applyAlignment="1">
      <alignment horizontal="center"/>
    </xf>
    <xf numFmtId="166" fontId="10" fillId="0" borderId="0" xfId="0" applyNumberFormat="1" applyFont="1" applyAlignment="1">
      <alignment horizontal="center"/>
    </xf>
    <xf numFmtId="166" fontId="5" fillId="0" borderId="0" xfId="0" applyNumberFormat="1" applyFont="1" applyAlignment="1">
      <alignment horizontal="center"/>
    </xf>
    <xf numFmtId="166" fontId="10" fillId="0" borderId="0" xfId="0" applyNumberFormat="1" applyFont="1" applyAlignment="1">
      <alignment horizontal="right"/>
    </xf>
    <xf numFmtId="166" fontId="10" fillId="0" borderId="0" xfId="0" applyNumberFormat="1" applyFont="1" applyAlignment="1">
      <alignment horizontal="left"/>
    </xf>
    <xf numFmtId="0" fontId="10" fillId="0" borderId="0" xfId="0" applyFont="1" applyAlignment="1">
      <alignment horizontal="center"/>
    </xf>
    <xf numFmtId="166" fontId="5" fillId="0" borderId="0" xfId="0" applyNumberFormat="1" applyFont="1" applyAlignment="1">
      <alignment horizontal="left"/>
    </xf>
    <xf numFmtId="167" fontId="5" fillId="0" borderId="0" xfId="3" applyNumberFormat="1" applyFont="1"/>
    <xf numFmtId="0" fontId="0" fillId="5" borderId="0" xfId="0" applyFill="1" applyAlignment="1" applyProtection="1">
      <alignment horizontal="center"/>
      <protection locked="0"/>
    </xf>
    <xf numFmtId="165" fontId="0" fillId="5" borderId="0" xfId="2" applyNumberFormat="1" applyFont="1" applyFill="1" applyAlignment="1" applyProtection="1">
      <alignment horizontal="center"/>
      <protection locked="0"/>
    </xf>
    <xf numFmtId="0" fontId="5" fillId="5" borderId="0" xfId="0" applyFont="1" applyFill="1" applyAlignment="1" applyProtection="1">
      <alignment horizontal="center"/>
      <protection locked="0"/>
    </xf>
    <xf numFmtId="0" fontId="4" fillId="0" borderId="0" xfId="0" applyFont="1" applyAlignment="1">
      <alignment horizontal="left"/>
    </xf>
    <xf numFmtId="0" fontId="0" fillId="6" borderId="2" xfId="0" applyFill="1" applyBorder="1"/>
    <xf numFmtId="0" fontId="0" fillId="6" borderId="3" xfId="0" applyFill="1" applyBorder="1"/>
    <xf numFmtId="0" fontId="0" fillId="0" borderId="4" xfId="0" applyBorder="1"/>
    <xf numFmtId="0" fontId="0" fillId="0" borderId="3" xfId="0" applyBorder="1"/>
    <xf numFmtId="0" fontId="0" fillId="6" borderId="7" xfId="0" applyFill="1" applyBorder="1" applyAlignment="1">
      <alignment horizontal="center"/>
    </xf>
    <xf numFmtId="0" fontId="0" fillId="6" borderId="8" xfId="0" applyFill="1" applyBorder="1" applyAlignment="1">
      <alignment horizontal="center"/>
    </xf>
    <xf numFmtId="9" fontId="0" fillId="0" borderId="5" xfId="0" applyNumberFormat="1" applyBorder="1" applyAlignment="1">
      <alignment horizontal="center"/>
    </xf>
    <xf numFmtId="9" fontId="0" fillId="0" borderId="6" xfId="0" applyNumberFormat="1" applyBorder="1" applyAlignment="1">
      <alignment horizontal="center"/>
    </xf>
    <xf numFmtId="0" fontId="0" fillId="0" borderId="8" xfId="0" applyBorder="1"/>
    <xf numFmtId="9" fontId="0" fillId="0" borderId="8" xfId="0" applyNumberFormat="1" applyBorder="1" applyAlignment="1">
      <alignment horizontal="center"/>
    </xf>
    <xf numFmtId="9" fontId="0" fillId="0" borderId="9" xfId="0" applyNumberFormat="1" applyBorder="1" applyAlignment="1">
      <alignment horizontal="center"/>
    </xf>
    <xf numFmtId="9" fontId="0" fillId="0" borderId="10" xfId="0" applyNumberFormat="1" applyBorder="1" applyAlignment="1">
      <alignment horizontal="center"/>
    </xf>
    <xf numFmtId="0" fontId="0" fillId="0" borderId="10" xfId="0" applyBorder="1"/>
    <xf numFmtId="168" fontId="0" fillId="5" borderId="7" xfId="0" applyNumberFormat="1" applyFill="1" applyBorder="1" applyAlignment="1" applyProtection="1">
      <alignment horizontal="center"/>
      <protection locked="0"/>
    </xf>
    <xf numFmtId="168" fontId="0" fillId="5" borderId="8" xfId="0" applyNumberFormat="1" applyFill="1" applyBorder="1" applyAlignment="1" applyProtection="1">
      <alignment horizontal="center"/>
      <protection locked="0"/>
    </xf>
    <xf numFmtId="9" fontId="0" fillId="5" borderId="8" xfId="0" applyNumberFormat="1" applyFill="1" applyBorder="1" applyAlignment="1" applyProtection="1">
      <alignment horizontal="center"/>
      <protection locked="0"/>
    </xf>
    <xf numFmtId="168" fontId="0" fillId="2" borderId="7" xfId="0" applyNumberFormat="1" applyFill="1" applyBorder="1" applyAlignment="1" applyProtection="1">
      <alignment horizontal="center"/>
      <protection locked="0"/>
    </xf>
    <xf numFmtId="168" fontId="0" fillId="2" borderId="8" xfId="0" applyNumberFormat="1" applyFill="1" applyBorder="1" applyAlignment="1" applyProtection="1">
      <alignment horizontal="center"/>
      <protection locked="0"/>
    </xf>
    <xf numFmtId="9" fontId="0" fillId="2" borderId="8" xfId="0" applyNumberFormat="1" applyFill="1" applyBorder="1" applyAlignment="1" applyProtection="1">
      <alignment horizontal="center"/>
      <protection locked="0"/>
    </xf>
    <xf numFmtId="0" fontId="11" fillId="0" borderId="0" xfId="0" applyFont="1"/>
    <xf numFmtId="0" fontId="7" fillId="4" borderId="0" xfId="0" applyFont="1" applyFill="1"/>
    <xf numFmtId="165" fontId="7" fillId="4" borderId="0" xfId="2" applyNumberFormat="1" applyFont="1" applyFill="1" applyAlignment="1">
      <alignment horizontal="center"/>
    </xf>
    <xf numFmtId="0" fontId="12" fillId="0" borderId="0" xfId="0" applyFont="1" applyAlignment="1">
      <alignment horizontal="center"/>
    </xf>
    <xf numFmtId="0" fontId="7" fillId="5" borderId="0" xfId="0" applyFont="1" applyFill="1" applyProtection="1">
      <protection locked="0"/>
    </xf>
    <xf numFmtId="169" fontId="5" fillId="3" borderId="0" xfId="0" applyNumberFormat="1" applyFont="1" applyFill="1" applyAlignment="1">
      <alignment horizontal="center"/>
    </xf>
    <xf numFmtId="0" fontId="0" fillId="6" borderId="5" xfId="0" applyFill="1" applyBorder="1" applyAlignment="1">
      <alignment horizontal="center"/>
    </xf>
    <xf numFmtId="0" fontId="0" fillId="6" borderId="6" xfId="0" applyFill="1" applyBorder="1" applyAlignment="1">
      <alignment horizontal="center"/>
    </xf>
    <xf numFmtId="166" fontId="5" fillId="2" borderId="0" xfId="0" applyNumberFormat="1" applyFont="1" applyFill="1" applyAlignment="1" applyProtection="1">
      <alignment horizontal="left"/>
      <protection locked="0"/>
    </xf>
    <xf numFmtId="165" fontId="5" fillId="0" borderId="0" xfId="2" applyNumberFormat="1" applyFont="1" applyFill="1" applyBorder="1" applyAlignment="1">
      <alignment horizontal="center"/>
    </xf>
    <xf numFmtId="165" fontId="5" fillId="5" borderId="0" xfId="2" applyNumberFormat="1" applyFont="1" applyFill="1" applyBorder="1" applyAlignment="1" applyProtection="1">
      <alignment horizontal="center"/>
      <protection locked="0"/>
    </xf>
  </cellXfs>
  <cellStyles count="4">
    <cellStyle name="Comma" xfId="1" builtinId="3"/>
    <cellStyle name="Currency" xfId="2" builtinId="4"/>
    <cellStyle name="Normal" xfId="0" builtinId="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11</xdr:col>
      <xdr:colOff>49743</xdr:colOff>
      <xdr:row>0</xdr:row>
      <xdr:rowOff>171451</xdr:rowOff>
    </xdr:from>
    <xdr:to>
      <xdr:col>11</xdr:col>
      <xdr:colOff>495301</xdr:colOff>
      <xdr:row>2</xdr:row>
      <xdr:rowOff>12701</xdr:rowOff>
    </xdr:to>
    <xdr:sp macro="" textlink="">
      <xdr:nvSpPr>
        <xdr:cNvPr id="6" name="TextBox 5">
          <a:extLst>
            <a:ext uri="{FF2B5EF4-FFF2-40B4-BE49-F238E27FC236}">
              <a16:creationId xmlns:a16="http://schemas.microsoft.com/office/drawing/2014/main" id="{9ED61751-897E-4B20-AF69-EF60AD3FC01F}"/>
            </a:ext>
          </a:extLst>
        </xdr:cNvPr>
        <xdr:cNvSpPr txBox="1"/>
      </xdr:nvSpPr>
      <xdr:spPr>
        <a:xfrm>
          <a:off x="8317443" y="171451"/>
          <a:ext cx="445558" cy="222250"/>
        </a:xfrm>
        <a:prstGeom prst="ellipse">
          <a:avLst/>
        </a:prstGeom>
        <a:solidFill>
          <a:schemeClr val="accent1">
            <a:lumMod val="20000"/>
            <a:lumOff val="80000"/>
          </a:schemeClr>
        </a:solidFill>
        <a:ln>
          <a:solidFill>
            <a:schemeClr val="accent1">
              <a:lumMod val="20000"/>
              <a:lumOff val="80000"/>
            </a:schemeClr>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lang="en-NZ" sz="1200" kern="1200">
              <a:solidFill>
                <a:schemeClr val="accent1">
                  <a:lumMod val="75000"/>
                </a:schemeClr>
              </a:solidFill>
            </a:rPr>
            <a:t>A</a:t>
          </a: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d.docs.live.net/2edbb9c8bab3d724/Documents/Retirement%20Book/Retirement%20Guide%20-%20New/Retirement%20Plan%20Workbook.xlsx" TargetMode="External"/><Relationship Id="rId1" Type="http://schemas.openxmlformats.org/officeDocument/2006/relationships/externalLinkPath" Target="Retirement%20Plan%20Workboo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tart Here"/>
      <sheetName val="Retirement Plan"/>
      <sheetName val="Goals"/>
      <sheetName val="Lifestyle"/>
      <sheetName val="Investments"/>
      <sheetName val="Debts"/>
      <sheetName val="Details"/>
      <sheetName val="Tables"/>
      <sheetName val="Changes"/>
    </sheetNames>
    <sheetDataSet>
      <sheetData sheetId="0" refreshError="1"/>
      <sheetData sheetId="1"/>
      <sheetData sheetId="2" refreshError="1"/>
      <sheetData sheetId="3" refreshError="1"/>
      <sheetData sheetId="4" refreshError="1"/>
      <sheetData sheetId="5" refreshError="1"/>
      <sheetData sheetId="6" refreshError="1"/>
      <sheetData sheetId="7">
        <row r="170">
          <cell r="D170">
            <v>2.6698245614035086E-2</v>
          </cell>
        </row>
      </sheetData>
      <sheetData sheetId="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M85"/>
  <sheetViews>
    <sheetView showGridLines="0" tabSelected="1" topLeftCell="A29" workbookViewId="0">
      <selection activeCell="I9" sqref="I9"/>
    </sheetView>
  </sheetViews>
  <sheetFormatPr defaultRowHeight="15" x14ac:dyDescent="0.25"/>
  <cols>
    <col min="1" max="1" width="30.7109375" customWidth="1"/>
    <col min="3" max="3" width="11" customWidth="1"/>
    <col min="10" max="10" width="9.140625" style="25"/>
  </cols>
  <sheetData>
    <row r="2" spans="1:13" x14ac:dyDescent="0.25">
      <c r="A2" s="1" t="s">
        <v>44</v>
      </c>
      <c r="J2" s="72" t="s">
        <v>43</v>
      </c>
      <c r="M2" s="72" t="s">
        <v>102</v>
      </c>
    </row>
    <row r="4" spans="1:13" x14ac:dyDescent="0.25">
      <c r="C4" s="12" t="s">
        <v>29</v>
      </c>
      <c r="D4" s="29">
        <v>2025</v>
      </c>
      <c r="J4" s="25" t="s">
        <v>74</v>
      </c>
    </row>
    <row r="6" spans="1:13" x14ac:dyDescent="0.25">
      <c r="B6" s="12"/>
      <c r="C6" s="12" t="s">
        <v>30</v>
      </c>
      <c r="D6" s="27" t="s">
        <v>31</v>
      </c>
      <c r="F6" s="12" t="s">
        <v>32</v>
      </c>
    </row>
    <row r="7" spans="1:13" x14ac:dyDescent="0.25">
      <c r="C7" s="4" t="s">
        <v>33</v>
      </c>
      <c r="E7" s="4" t="s">
        <v>34</v>
      </c>
    </row>
    <row r="8" spans="1:13" x14ac:dyDescent="0.25">
      <c r="B8" s="12" t="s">
        <v>35</v>
      </c>
      <c r="C8" s="26" t="s">
        <v>36</v>
      </c>
      <c r="D8" s="18"/>
      <c r="E8" s="26" t="s">
        <v>37</v>
      </c>
    </row>
    <row r="9" spans="1:13" x14ac:dyDescent="0.25">
      <c r="B9" s="12" t="s">
        <v>38</v>
      </c>
      <c r="C9" s="27" t="s">
        <v>39</v>
      </c>
      <c r="D9" s="18"/>
      <c r="E9" s="27" t="s">
        <v>40</v>
      </c>
      <c r="F9" s="3"/>
    </row>
    <row r="10" spans="1:13" x14ac:dyDescent="0.25">
      <c r="B10" s="12" t="s">
        <v>41</v>
      </c>
      <c r="C10" s="28">
        <v>60</v>
      </c>
      <c r="D10" s="18"/>
      <c r="E10" s="27">
        <v>55</v>
      </c>
      <c r="F10" s="3"/>
    </row>
    <row r="11" spans="1:13" x14ac:dyDescent="0.25">
      <c r="B11" s="12" t="s">
        <v>42</v>
      </c>
      <c r="C11" s="28">
        <v>86</v>
      </c>
      <c r="D11" s="18"/>
      <c r="E11" s="27">
        <v>88</v>
      </c>
    </row>
    <row r="12" spans="1:13" x14ac:dyDescent="0.25">
      <c r="B12" s="12"/>
      <c r="C12" s="12"/>
      <c r="D12" s="12"/>
      <c r="E12" s="12"/>
      <c r="F12" s="12"/>
    </row>
    <row r="13" spans="1:13" x14ac:dyDescent="0.25">
      <c r="F13" s="3"/>
    </row>
    <row r="14" spans="1:13" x14ac:dyDescent="0.25">
      <c r="A14" s="1" t="s">
        <v>45</v>
      </c>
      <c r="G14" s="2"/>
      <c r="J14" s="72" t="s">
        <v>46</v>
      </c>
    </row>
    <row r="15" spans="1:13" x14ac:dyDescent="0.25">
      <c r="B15" s="4" t="s">
        <v>0</v>
      </c>
      <c r="C15" s="4" t="s">
        <v>1</v>
      </c>
      <c r="D15" s="4" t="s">
        <v>2</v>
      </c>
      <c r="F15" s="4" t="s">
        <v>3</v>
      </c>
    </row>
    <row r="16" spans="1:13" x14ac:dyDescent="0.25">
      <c r="A16" t="s">
        <v>4</v>
      </c>
      <c r="B16" s="5">
        <v>300000</v>
      </c>
      <c r="C16" s="5">
        <v>1500000</v>
      </c>
      <c r="D16" s="5">
        <v>695000</v>
      </c>
      <c r="F16" s="6">
        <f>+D16</f>
        <v>695000</v>
      </c>
      <c r="J16" s="25" t="s">
        <v>5</v>
      </c>
    </row>
    <row r="17" spans="1:10" x14ac:dyDescent="0.25">
      <c r="A17" t="s">
        <v>6</v>
      </c>
      <c r="B17" s="5">
        <f>100*52</f>
        <v>5200</v>
      </c>
      <c r="C17" s="5">
        <f>250*52</f>
        <v>13000</v>
      </c>
      <c r="D17" s="5">
        <f>+((B17+C17)/2)</f>
        <v>9100</v>
      </c>
      <c r="F17" s="6">
        <f>+D17</f>
        <v>9100</v>
      </c>
      <c r="J17" s="25" t="s">
        <v>7</v>
      </c>
    </row>
    <row r="18" spans="1:10" x14ac:dyDescent="0.25">
      <c r="A18" t="s">
        <v>8</v>
      </c>
      <c r="B18" s="7">
        <v>0.2</v>
      </c>
      <c r="C18" s="7">
        <v>0.35</v>
      </c>
      <c r="D18" s="8">
        <f>+((B18+C18)/2)</f>
        <v>0.27500000000000002</v>
      </c>
      <c r="F18" s="9">
        <f>+D18</f>
        <v>0.27500000000000002</v>
      </c>
      <c r="J18" s="25" t="s">
        <v>9</v>
      </c>
    </row>
    <row r="19" spans="1:10" x14ac:dyDescent="0.25">
      <c r="A19" t="s">
        <v>10</v>
      </c>
      <c r="B19" s="10">
        <v>5</v>
      </c>
      <c r="C19" s="10">
        <v>5</v>
      </c>
      <c r="D19" s="10">
        <f>+((B19+C19)/2)</f>
        <v>5</v>
      </c>
      <c r="F19" s="11">
        <f>+D19</f>
        <v>5</v>
      </c>
      <c r="J19" s="25" t="s">
        <v>11</v>
      </c>
    </row>
    <row r="20" spans="1:10" x14ac:dyDescent="0.25">
      <c r="A20" t="s">
        <v>97</v>
      </c>
      <c r="B20" s="7">
        <v>0</v>
      </c>
      <c r="C20" s="7">
        <v>0.02</v>
      </c>
      <c r="D20" s="8">
        <f>+((B20+C20)/2)</f>
        <v>0.01</v>
      </c>
      <c r="F20" s="9">
        <v>0</v>
      </c>
      <c r="J20" s="25" t="s">
        <v>96</v>
      </c>
    </row>
    <row r="21" spans="1:10" x14ac:dyDescent="0.25">
      <c r="A21" t="s">
        <v>98</v>
      </c>
      <c r="B21" s="5">
        <v>2000</v>
      </c>
      <c r="C21" s="5">
        <v>14000</v>
      </c>
      <c r="D21" s="5">
        <f>+((B21+C21)/2)</f>
        <v>8000</v>
      </c>
      <c r="F21" s="6">
        <v>0</v>
      </c>
      <c r="J21" s="25" t="s">
        <v>99</v>
      </c>
    </row>
    <row r="22" spans="1:10" x14ac:dyDescent="0.25">
      <c r="A22" t="s">
        <v>18</v>
      </c>
      <c r="B22" s="7">
        <v>0</v>
      </c>
      <c r="C22" s="7">
        <v>0.5</v>
      </c>
      <c r="D22" s="15">
        <v>0</v>
      </c>
      <c r="F22" s="5">
        <f>+(-FV(H22,E47,0,F16,0)-F16)*D22</f>
        <v>0</v>
      </c>
      <c r="G22" t="s">
        <v>19</v>
      </c>
      <c r="H22" s="16">
        <v>0.02</v>
      </c>
      <c r="I22" t="s">
        <v>20</v>
      </c>
      <c r="J22" s="25" t="s">
        <v>21</v>
      </c>
    </row>
    <row r="23" spans="1:10" x14ac:dyDescent="0.25">
      <c r="A23" t="s">
        <v>16</v>
      </c>
      <c r="B23" s="13">
        <v>65</v>
      </c>
      <c r="C23" s="13">
        <v>75</v>
      </c>
      <c r="D23" s="14">
        <v>70</v>
      </c>
      <c r="F23" s="11">
        <f>+D23</f>
        <v>70</v>
      </c>
      <c r="J23" s="25" t="s">
        <v>17</v>
      </c>
    </row>
    <row r="24" spans="1:10" x14ac:dyDescent="0.25">
      <c r="B24" s="10"/>
      <c r="C24" s="10"/>
      <c r="D24" s="10"/>
    </row>
    <row r="25" spans="1:10" x14ac:dyDescent="0.25">
      <c r="B25" s="10"/>
      <c r="C25" s="10"/>
      <c r="D25" s="10"/>
    </row>
    <row r="26" spans="1:10" x14ac:dyDescent="0.25">
      <c r="A26" s="1" t="s">
        <v>50</v>
      </c>
      <c r="B26" s="10"/>
      <c r="C26" s="10"/>
      <c r="D26" s="10"/>
      <c r="J26" s="72" t="s">
        <v>75</v>
      </c>
    </row>
    <row r="27" spans="1:10" x14ac:dyDescent="0.25">
      <c r="B27" s="4" t="s">
        <v>0</v>
      </c>
      <c r="C27" s="4" t="s">
        <v>1</v>
      </c>
      <c r="D27" s="4" t="s">
        <v>2</v>
      </c>
      <c r="F27" s="4" t="s">
        <v>3</v>
      </c>
    </row>
    <row r="28" spans="1:10" x14ac:dyDescent="0.25">
      <c r="A28" t="s">
        <v>12</v>
      </c>
      <c r="B28" s="5">
        <v>75000</v>
      </c>
      <c r="C28" s="5">
        <v>122000</v>
      </c>
      <c r="D28" s="5">
        <f>+((B28+C28)/2)</f>
        <v>98500</v>
      </c>
      <c r="F28" s="6">
        <v>0</v>
      </c>
      <c r="G28" s="12" t="s">
        <v>13</v>
      </c>
      <c r="H28" s="77">
        <v>0</v>
      </c>
      <c r="J28" s="25" t="s">
        <v>14</v>
      </c>
    </row>
    <row r="29" spans="1:10" x14ac:dyDescent="0.25">
      <c r="A29" t="s">
        <v>103</v>
      </c>
      <c r="B29" s="5">
        <f>78000-B28</f>
        <v>3000</v>
      </c>
      <c r="C29" s="5">
        <f>130000-C28</f>
        <v>8000</v>
      </c>
      <c r="D29" s="5">
        <f>+((B29+C29)/2)</f>
        <v>5500</v>
      </c>
      <c r="F29" s="6">
        <v>0</v>
      </c>
      <c r="G29" s="12" t="s">
        <v>13</v>
      </c>
      <c r="H29" s="77">
        <v>0</v>
      </c>
      <c r="J29" s="25" t="s">
        <v>15</v>
      </c>
    </row>
    <row r="30" spans="1:10" x14ac:dyDescent="0.25">
      <c r="B30" s="5"/>
      <c r="C30" s="5"/>
    </row>
    <row r="31" spans="1:10" x14ac:dyDescent="0.25">
      <c r="B31" s="5"/>
      <c r="C31" s="5"/>
    </row>
    <row r="32" spans="1:10" x14ac:dyDescent="0.25">
      <c r="A32" s="1" t="s">
        <v>49</v>
      </c>
      <c r="J32" s="72" t="s">
        <v>76</v>
      </c>
    </row>
    <row r="33" spans="1:10" x14ac:dyDescent="0.25">
      <c r="B33" s="4" t="s">
        <v>0</v>
      </c>
      <c r="C33" s="4" t="s">
        <v>1</v>
      </c>
      <c r="D33" s="4" t="s">
        <v>2</v>
      </c>
      <c r="F33" s="4" t="s">
        <v>3</v>
      </c>
    </row>
    <row r="34" spans="1:10" x14ac:dyDescent="0.25">
      <c r="A34" t="s">
        <v>22</v>
      </c>
      <c r="B34" s="5">
        <v>2000</v>
      </c>
      <c r="C34" s="5">
        <v>3000</v>
      </c>
      <c r="D34" s="5">
        <f>+((B34+C34)/2)</f>
        <v>2500</v>
      </c>
      <c r="F34" s="6">
        <f>+D34</f>
        <v>2500</v>
      </c>
    </row>
    <row r="35" spans="1:10" x14ac:dyDescent="0.25">
      <c r="A35" t="s">
        <v>47</v>
      </c>
      <c r="B35" s="5">
        <v>3000</v>
      </c>
      <c r="C35" s="5">
        <v>5000</v>
      </c>
      <c r="D35" s="5">
        <f>+((B35+C35)/2)</f>
        <v>4000</v>
      </c>
      <c r="F35" s="6">
        <f>+D35</f>
        <v>4000</v>
      </c>
    </row>
    <row r="36" spans="1:10" x14ac:dyDescent="0.25">
      <c r="A36" t="s">
        <v>48</v>
      </c>
      <c r="B36" s="5">
        <v>1000</v>
      </c>
      <c r="C36" s="5">
        <v>2000</v>
      </c>
      <c r="D36" s="5">
        <f>+((B36+C36)/2)</f>
        <v>1500</v>
      </c>
      <c r="F36" s="6">
        <f>+D36</f>
        <v>1500</v>
      </c>
    </row>
    <row r="37" spans="1:10" x14ac:dyDescent="0.25">
      <c r="B37" s="5"/>
      <c r="C37" s="5"/>
      <c r="D37" s="5"/>
    </row>
    <row r="38" spans="1:10" x14ac:dyDescent="0.25">
      <c r="B38" s="5"/>
      <c r="C38" s="5"/>
      <c r="D38" s="5"/>
    </row>
    <row r="39" spans="1:10" x14ac:dyDescent="0.25">
      <c r="A39" s="1" t="s">
        <v>53</v>
      </c>
      <c r="B39" s="5"/>
      <c r="C39" s="5"/>
      <c r="D39" s="5"/>
      <c r="J39" s="72" t="s">
        <v>78</v>
      </c>
    </row>
    <row r="40" spans="1:10" x14ac:dyDescent="0.25">
      <c r="B40" s="17"/>
      <c r="C40" s="52" t="s">
        <v>77</v>
      </c>
      <c r="D40" s="2"/>
      <c r="F40" s="32" t="s">
        <v>52</v>
      </c>
      <c r="H40" s="33" t="s">
        <v>51</v>
      </c>
    </row>
    <row r="41" spans="1:10" x14ac:dyDescent="0.25">
      <c r="A41" t="s">
        <v>54</v>
      </c>
      <c r="B41" s="17"/>
      <c r="C41" s="7" t="str">
        <f>+C8</f>
        <v>John</v>
      </c>
      <c r="D41" s="2" t="s">
        <v>23</v>
      </c>
      <c r="E41" s="14">
        <f>+G41-F41+1</f>
        <v>4</v>
      </c>
      <c r="F41" s="29">
        <v>2048</v>
      </c>
      <c r="G41" s="30">
        <f>+D4+C11-C10</f>
        <v>2051</v>
      </c>
      <c r="H41" s="31">
        <f>+F41-D4+C10</f>
        <v>83</v>
      </c>
      <c r="J41" s="25" t="str">
        <f>+IF(H41&lt;F23,"Check the year you plan to move as you may not meet the entry age","")</f>
        <v/>
      </c>
    </row>
    <row r="42" spans="1:10" x14ac:dyDescent="0.25">
      <c r="B42" s="17"/>
      <c r="C42" s="7" t="str">
        <f>+E8</f>
        <v>Jane</v>
      </c>
      <c r="D42" s="2"/>
      <c r="E42" s="14">
        <f>+G42-F42+1</f>
        <v>11</v>
      </c>
      <c r="F42" s="29">
        <v>2048</v>
      </c>
      <c r="G42" s="14">
        <f>+D4+E11-E10</f>
        <v>2058</v>
      </c>
      <c r="H42" s="18">
        <f>+F42-D4+E10</f>
        <v>78</v>
      </c>
    </row>
    <row r="43" spans="1:10" x14ac:dyDescent="0.25">
      <c r="B43" s="17"/>
      <c r="C43" s="17"/>
      <c r="D43" s="2"/>
      <c r="E43" s="14"/>
      <c r="F43" s="14"/>
      <c r="G43" s="14"/>
      <c r="H43" s="18"/>
    </row>
    <row r="44" spans="1:10" x14ac:dyDescent="0.25">
      <c r="A44" s="1" t="s">
        <v>55</v>
      </c>
      <c r="B44" s="17"/>
      <c r="C44" s="17"/>
      <c r="D44" s="2"/>
      <c r="E44" s="14"/>
      <c r="F44" s="18"/>
      <c r="G44" s="18"/>
    </row>
    <row r="45" spans="1:10" x14ac:dyDescent="0.25">
      <c r="B45" t="s">
        <v>56</v>
      </c>
      <c r="C45" s="10"/>
      <c r="D45" s="10"/>
      <c r="F45" s="5">
        <f>+(F16*F18)+(F16*F20)+F21</f>
        <v>191125.00000000003</v>
      </c>
    </row>
    <row r="46" spans="1:10" x14ac:dyDescent="0.25">
      <c r="B46" s="10"/>
      <c r="C46" s="10"/>
      <c r="D46" s="10"/>
    </row>
    <row r="47" spans="1:10" x14ac:dyDescent="0.25">
      <c r="B47" s="19" t="s">
        <v>24</v>
      </c>
      <c r="C47" s="17"/>
      <c r="D47" s="2"/>
      <c r="E47" s="14">
        <f>+MAX(E41:E42)</f>
        <v>11</v>
      </c>
      <c r="F47" s="20">
        <f>+F45/E47</f>
        <v>17375.000000000004</v>
      </c>
      <c r="G47" s="18"/>
    </row>
    <row r="48" spans="1:10" x14ac:dyDescent="0.25">
      <c r="B48" s="19" t="s">
        <v>25</v>
      </c>
      <c r="C48" s="17"/>
      <c r="D48" s="2"/>
      <c r="E48" s="18"/>
      <c r="F48" s="20">
        <f>-F22/E47</f>
        <v>0</v>
      </c>
      <c r="G48" s="18"/>
    </row>
    <row r="49" spans="1:13" x14ac:dyDescent="0.25">
      <c r="B49" s="19" t="s">
        <v>26</v>
      </c>
      <c r="C49" s="17"/>
      <c r="D49" s="2"/>
      <c r="F49" s="5">
        <f>+((E41*F17)+(E42*F17))/E47</f>
        <v>12409.09090909091</v>
      </c>
    </row>
    <row r="50" spans="1:13" x14ac:dyDescent="0.25">
      <c r="B50" s="19" t="s">
        <v>57</v>
      </c>
      <c r="C50" s="17"/>
      <c r="D50" s="2"/>
      <c r="F50" s="5">
        <f>+(H28*F28)+(H29*F29)</f>
        <v>0</v>
      </c>
    </row>
    <row r="51" spans="1:13" x14ac:dyDescent="0.25">
      <c r="B51" s="19" t="s">
        <v>27</v>
      </c>
      <c r="C51" s="17"/>
      <c r="D51" s="2"/>
      <c r="F51" s="5">
        <f>+(F34+F35+F36)/E47</f>
        <v>727.27272727272725</v>
      </c>
    </row>
    <row r="52" spans="1:13" x14ac:dyDescent="0.25">
      <c r="B52" s="17"/>
      <c r="C52" s="17"/>
      <c r="D52" s="2"/>
    </row>
    <row r="53" spans="1:13" x14ac:dyDescent="0.25">
      <c r="B53" s="19" t="s">
        <v>28</v>
      </c>
      <c r="D53" s="2"/>
      <c r="F53" s="21">
        <f>SUM(F47:F52)/+IF(D6="c",2,1)</f>
        <v>15255.68181818182</v>
      </c>
    </row>
    <row r="54" spans="1:13" x14ac:dyDescent="0.25">
      <c r="B54" s="19"/>
      <c r="D54" s="2"/>
      <c r="F54" s="22"/>
    </row>
    <row r="55" spans="1:13" x14ac:dyDescent="0.25">
      <c r="B55" s="19"/>
      <c r="D55" s="2"/>
      <c r="E55" s="23"/>
      <c r="F55" s="24"/>
    </row>
    <row r="56" spans="1:13" x14ac:dyDescent="0.25">
      <c r="A56" s="1" t="s">
        <v>79</v>
      </c>
      <c r="B56" s="19"/>
      <c r="D56" s="2"/>
      <c r="E56" s="23"/>
      <c r="F56" s="24"/>
      <c r="J56" s="72" t="s">
        <v>100</v>
      </c>
    </row>
    <row r="57" spans="1:13" x14ac:dyDescent="0.25">
      <c r="B57" s="19"/>
      <c r="D57" s="2"/>
      <c r="F57" s="22"/>
    </row>
    <row r="58" spans="1:13" ht="19.5" x14ac:dyDescent="0.35">
      <c r="A58" s="34" t="s">
        <v>58</v>
      </c>
      <c r="B58" s="34"/>
      <c r="C58" s="35"/>
      <c r="D58" s="36"/>
      <c r="E58" s="36"/>
      <c r="F58" s="40" t="str">
        <f>+C41</f>
        <v>John</v>
      </c>
      <c r="G58" s="49">
        <f>+F41</f>
        <v>2048</v>
      </c>
      <c r="H58" s="34"/>
      <c r="I58" s="50">
        <f>+F53</f>
        <v>15255.68181818182</v>
      </c>
      <c r="J58" s="73"/>
      <c r="K58" s="36"/>
      <c r="L58" s="37" t="s">
        <v>59</v>
      </c>
      <c r="M58" s="34"/>
    </row>
    <row r="59" spans="1:13" ht="19.5" x14ac:dyDescent="0.35">
      <c r="A59" s="34"/>
      <c r="B59" s="34"/>
      <c r="C59" s="34"/>
      <c r="D59" s="34"/>
      <c r="E59" s="34"/>
      <c r="F59" s="40" t="str">
        <f>+C42</f>
        <v>Jane</v>
      </c>
      <c r="G59" s="49">
        <f>+F42</f>
        <v>2048</v>
      </c>
      <c r="H59" s="34"/>
      <c r="I59" s="50">
        <f>+F53</f>
        <v>15255.68181818182</v>
      </c>
      <c r="J59" s="73"/>
      <c r="K59" s="36"/>
      <c r="L59" s="37" t="s">
        <v>59</v>
      </c>
      <c r="M59" s="34"/>
    </row>
    <row r="60" spans="1:13" x14ac:dyDescent="0.25">
      <c r="B60" s="19"/>
      <c r="D60" s="2"/>
      <c r="E60" s="23"/>
      <c r="F60" s="24"/>
    </row>
    <row r="61" spans="1:13" x14ac:dyDescent="0.25">
      <c r="B61" s="19"/>
      <c r="D61" s="2"/>
      <c r="E61" s="23"/>
      <c r="F61" s="24"/>
    </row>
    <row r="62" spans="1:13" x14ac:dyDescent="0.25">
      <c r="A62" s="1" t="s">
        <v>80</v>
      </c>
      <c r="B62" s="19"/>
      <c r="D62" s="2"/>
      <c r="E62" s="23"/>
      <c r="F62" s="24"/>
      <c r="J62" s="72" t="s">
        <v>101</v>
      </c>
    </row>
    <row r="63" spans="1:13" x14ac:dyDescent="0.25">
      <c r="A63" s="1"/>
      <c r="B63" s="19"/>
      <c r="D63" s="2"/>
      <c r="E63" s="23"/>
      <c r="F63" s="24"/>
    </row>
    <row r="64" spans="1:13" x14ac:dyDescent="0.25">
      <c r="A64" t="s">
        <v>81</v>
      </c>
      <c r="B64" s="19"/>
      <c r="D64" s="2"/>
      <c r="E64" s="23"/>
      <c r="F64" s="24"/>
    </row>
    <row r="65" spans="1:13" x14ac:dyDescent="0.25">
      <c r="B65" s="19"/>
      <c r="D65" s="2"/>
      <c r="F65" s="22"/>
    </row>
    <row r="66" spans="1:13" ht="19.5" x14ac:dyDescent="0.35">
      <c r="A66" s="34" t="s">
        <v>60</v>
      </c>
      <c r="B66" s="34"/>
      <c r="C66" s="35"/>
      <c r="D66" s="38"/>
      <c r="E66" s="38"/>
      <c r="F66" s="34"/>
      <c r="G66" s="49">
        <v>2048</v>
      </c>
      <c r="H66" s="34"/>
      <c r="I66" s="39" t="s">
        <v>73</v>
      </c>
      <c r="J66" s="74"/>
      <c r="K66" s="36"/>
      <c r="L66" s="37" t="s">
        <v>61</v>
      </c>
      <c r="M66" s="34"/>
    </row>
    <row r="68" spans="1:13" x14ac:dyDescent="0.25">
      <c r="A68" t="s">
        <v>82</v>
      </c>
    </row>
    <row r="70" spans="1:13" x14ac:dyDescent="0.25">
      <c r="A70" s="41"/>
      <c r="B70" s="18"/>
      <c r="C70" s="41"/>
      <c r="D70" s="41"/>
      <c r="E70" s="41"/>
      <c r="F70" s="41" t="s">
        <v>62</v>
      </c>
      <c r="G70" s="41"/>
      <c r="H70" s="18"/>
      <c r="I70" s="18"/>
      <c r="K70" s="18"/>
      <c r="L70" s="18"/>
      <c r="M70" s="18"/>
    </row>
    <row r="71" spans="1:13" x14ac:dyDescent="0.25">
      <c r="A71" s="42" t="s">
        <v>63</v>
      </c>
      <c r="B71" s="42"/>
      <c r="C71" s="42" t="s">
        <v>64</v>
      </c>
      <c r="D71" s="42"/>
      <c r="E71" s="42" t="s">
        <v>65</v>
      </c>
      <c r="F71" s="43"/>
      <c r="G71" s="44" t="s">
        <v>66</v>
      </c>
      <c r="H71" s="45" t="s">
        <v>67</v>
      </c>
      <c r="I71" s="18"/>
      <c r="J71" s="75" t="s">
        <v>0</v>
      </c>
      <c r="K71" s="46" t="s">
        <v>68</v>
      </c>
      <c r="L71" s="46" t="s">
        <v>69</v>
      </c>
      <c r="M71" s="46" t="s">
        <v>70</v>
      </c>
    </row>
    <row r="72" spans="1:13" x14ac:dyDescent="0.25">
      <c r="A72" s="80" t="s">
        <v>71</v>
      </c>
      <c r="B72" s="80"/>
      <c r="C72" s="81">
        <f>+'[1]Retirement Plan'!A19</f>
        <v>0</v>
      </c>
      <c r="D72" s="81"/>
      <c r="E72" s="47" t="s">
        <v>72</v>
      </c>
      <c r="F72" s="43"/>
      <c r="G72" s="48">
        <f>+[1]Tables!$D$170</f>
        <v>2.6698245614035086E-2</v>
      </c>
      <c r="H72" s="82">
        <v>0</v>
      </c>
      <c r="I72" s="82"/>
      <c r="J72" s="76">
        <v>2048</v>
      </c>
      <c r="K72" s="18"/>
      <c r="L72" s="18"/>
      <c r="M72" s="51"/>
    </row>
    <row r="75" spans="1:13" x14ac:dyDescent="0.25">
      <c r="A75" t="s">
        <v>83</v>
      </c>
    </row>
    <row r="76" spans="1:13" x14ac:dyDescent="0.25">
      <c r="A76" t="s">
        <v>84</v>
      </c>
    </row>
    <row r="78" spans="1:13" x14ac:dyDescent="0.25">
      <c r="A78" s="53"/>
      <c r="C78" s="78" t="s">
        <v>92</v>
      </c>
      <c r="D78" s="79"/>
      <c r="E78" s="53" t="s">
        <v>93</v>
      </c>
    </row>
    <row r="79" spans="1:13" x14ac:dyDescent="0.25">
      <c r="A79" s="54" t="s">
        <v>85</v>
      </c>
      <c r="C79" s="57" t="s">
        <v>31</v>
      </c>
      <c r="D79" s="58" t="s">
        <v>94</v>
      </c>
      <c r="E79" s="54"/>
    </row>
    <row r="80" spans="1:13" x14ac:dyDescent="0.25">
      <c r="A80" s="55" t="s">
        <v>86</v>
      </c>
      <c r="C80" s="59"/>
      <c r="D80" s="60"/>
      <c r="E80" s="61"/>
    </row>
    <row r="81" spans="1:7" x14ac:dyDescent="0.25">
      <c r="A81" s="55" t="s">
        <v>87</v>
      </c>
      <c r="C81" s="69">
        <v>0</v>
      </c>
      <c r="D81" s="70">
        <v>0</v>
      </c>
      <c r="E81" s="71">
        <v>0.33</v>
      </c>
    </row>
    <row r="82" spans="1:7" x14ac:dyDescent="0.25">
      <c r="A82" s="55" t="s">
        <v>88</v>
      </c>
      <c r="C82" s="69">
        <v>0</v>
      </c>
      <c r="D82" s="70">
        <v>0</v>
      </c>
      <c r="E82" s="71">
        <v>0.33</v>
      </c>
    </row>
    <row r="83" spans="1:7" x14ac:dyDescent="0.25">
      <c r="A83" s="55" t="s">
        <v>89</v>
      </c>
      <c r="C83" s="66">
        <v>-0.05</v>
      </c>
      <c r="D83" s="67">
        <v>-0.05</v>
      </c>
      <c r="E83" s="68">
        <v>0.33</v>
      </c>
      <c r="G83" t="s">
        <v>95</v>
      </c>
    </row>
    <row r="84" spans="1:7" x14ac:dyDescent="0.25">
      <c r="A84" s="55" t="s">
        <v>90</v>
      </c>
      <c r="C84" s="69">
        <v>0</v>
      </c>
      <c r="D84" s="62">
        <v>0</v>
      </c>
      <c r="E84" s="61"/>
    </row>
    <row r="85" spans="1:7" x14ac:dyDescent="0.25">
      <c r="A85" s="56" t="s">
        <v>91</v>
      </c>
      <c r="C85" s="63"/>
      <c r="D85" s="64"/>
      <c r="E85" s="65"/>
    </row>
  </sheetData>
  <mergeCells count="4">
    <mergeCell ref="C78:D78"/>
    <mergeCell ref="A72:B72"/>
    <mergeCell ref="C72:D72"/>
    <mergeCell ref="H72:I72"/>
  </mergeCells>
  <dataValidations count="10">
    <dataValidation allowBlank="1" showErrorMessage="1" promptTitle="Age" prompt="Enter the age your partner will be at the end (31st December) of the Planning Start Year." sqref="E10:E11" xr:uid="{118DAAF7-D59E-4875-9098-B0CB889A6C78}"/>
    <dataValidation type="list" allowBlank="1" showErrorMessage="1" promptTitle="Gender" prompt="Enter the gender assigned at birth.  This is used to help estimate your partners life expectancy." sqref="E9" xr:uid="{2B67EB71-FE10-4466-9E3B-86669E53F7BB}">
      <formula1>"m,f"</formula1>
    </dataValidation>
    <dataValidation allowBlank="1" showErrorMessage="1" promptTitle="Partners Name" prompt="Enter the name of your Partner." sqref="E8" xr:uid="{91FE44C3-F00D-4A3A-86C2-866A72B7AED0}"/>
    <dataValidation allowBlank="1" showErrorMessage="1" promptTitle="Age" prompt="Enter the age you will be at the end (31st December) of the Planning Start Year." sqref="C10:C11" xr:uid="{E1F8538A-FF23-460D-9492-4CFE25F98826}"/>
    <dataValidation type="list" showErrorMessage="1" promptTitle="Single or Couple" prompt="If you enter 'S', any information regarding a partner (Person 2) will be ignored." sqref="D6" xr:uid="{C9226A98-035B-4CE7-8C93-C8452CB261B1}">
      <formula1>"s,c"</formula1>
    </dataValidation>
    <dataValidation type="list" allowBlank="1" showErrorMessage="1" promptTitle="Gender" prompt="Enter the gender assigned at birth.  This is used to help estimate your life expectancy." sqref="C9" xr:uid="{9505C613-5D37-4DC9-B509-DDB3D74CA9C4}">
      <formula1>"m,f"</formula1>
    </dataValidation>
    <dataValidation allowBlank="1" showErrorMessage="1" promptTitle="Your Name" prompt="Enter the names of the people the plan is being prepared for.  Usually this is yourself and your Partner." sqref="C8" xr:uid="{94D8AC82-5313-4ECB-B43E-E0865A00DE26}"/>
    <dataValidation allowBlank="1" showInputMessage="1" showErrorMessage="1" promptTitle="Aged Care Annual Costs" prompt="Enter the annual amount of aged care/rest homes.  In 2023 these were in the range $73,000 - $116,000 averaging $80,000 per year per person" sqref="I58:I59" xr:uid="{D687E8AE-EBF7-4708-859F-0D40C475ABF1}"/>
    <dataValidation allowBlank="1" showErrorMessage="1" promptTitle="House Sale" prompt="If you need to sell your house (usually as you are both in a retirement home), enter the year of the sale.  The system will calculate the value of the house based on that year." sqref="G66" xr:uid="{8B1B52D7-F24D-4F9A-A07D-4FD0AE97BC47}"/>
    <dataValidation allowBlank="1" showErrorMessage="1" promptTitle="Retirement Homes" prompt="If you or your partner plan to move into a retirement home, enter the year and amount.  Many people enter retirement homes in the later stage of retirement." sqref="G58" xr:uid="{5E4BB0FA-4316-44FB-8594-832759300E88}"/>
  </dataValidations>
  <pageMargins left="0.7" right="0.7" top="0.75" bottom="0.75" header="0.3" footer="0.3"/>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Accommodation Calculator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 Gadd</dc:creator>
  <cp:lastModifiedBy>Mary-Ellen Gadd</cp:lastModifiedBy>
  <dcterms:created xsi:type="dcterms:W3CDTF">2015-06-05T18:17:20Z</dcterms:created>
  <dcterms:modified xsi:type="dcterms:W3CDTF">2026-03-18T08:04:22Z</dcterms:modified>
</cp:coreProperties>
</file>